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80" windowHeight="116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/>
  <c r="C39" l="1"/>
  <c r="E27" l="1"/>
  <c r="D34" l="1"/>
  <c r="C47"/>
  <c r="D47" s="1"/>
  <c r="D46"/>
  <c r="C46" s="1"/>
  <c r="E46" s="1"/>
  <c r="E44"/>
  <c r="C42"/>
  <c r="C40"/>
  <c r="E40" s="1"/>
  <c r="C38"/>
  <c r="E38" s="1"/>
  <c r="C37"/>
  <c r="E37" s="1"/>
  <c r="C36"/>
  <c r="E36" s="1"/>
  <c r="C35"/>
  <c r="E35" s="1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D11"/>
  <c r="C17" s="1"/>
  <c r="E28" l="1"/>
  <c r="E24"/>
  <c r="C28"/>
  <c r="C44"/>
  <c r="D48"/>
  <c r="E34"/>
  <c r="E17"/>
  <c r="D17"/>
  <c r="D23"/>
  <c r="C21"/>
  <c r="D12"/>
  <c r="C34"/>
  <c r="C24"/>
  <c r="E22"/>
  <c r="C22" s="1"/>
  <c r="D22" s="1"/>
  <c r="E23" l="1"/>
  <c r="C23"/>
  <c r="C18"/>
  <c r="E21"/>
  <c r="E18" s="1"/>
  <c r="E16" s="1"/>
  <c r="D21"/>
  <c r="D18" s="1"/>
  <c r="D16" s="1"/>
  <c r="D41" s="1"/>
  <c r="C41" l="1"/>
  <c r="E41" s="1"/>
  <c r="D45"/>
  <c r="C45" s="1"/>
  <c r="E45" s="1"/>
  <c r="C16"/>
  <c r="D44" l="1"/>
</calcChain>
</file>

<file path=xl/sharedStrings.xml><?xml version="1.0" encoding="utf-8"?>
<sst xmlns="http://schemas.openxmlformats.org/spreadsheetml/2006/main" count="76" uniqueCount="73">
  <si>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</si>
  <si>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</si>
  <si>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</si>
  <si>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</si>
  <si>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</si>
  <si>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</si>
  <si>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</si>
  <si>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</si>
  <si>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</si>
  <si>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</si>
  <si>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</si>
  <si>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</si>
  <si>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</si>
  <si>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</si>
  <si>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</si>
  <si>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</si>
  <si>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</si>
  <si>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</si>
  <si>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</si>
  <si>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</si>
  <si>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</si>
  <si>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</si>
  <si>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</si>
  <si>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</si>
  <si>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</si>
  <si>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</si>
  <si>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</si>
  <si>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</si>
  <si>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</si>
  <si>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</si>
  <si>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</si>
  <si>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</si>
  <si>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</si>
  <si>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</si>
  <si>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</si>
  <si>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</si>
  <si>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</si>
  <si>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</si>
  <si>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</si>
  <si>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</si>
  <si>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</si>
  <si>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</si>
  <si>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</si>
  <si>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</si>
  <si>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</si>
  <si>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</si>
  <si>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</si>
  <si>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</si>
  <si>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</si>
  <si>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</si>
  <si>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</si>
  <si>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</si>
  <si>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</si>
  <si>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</si>
  <si>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</si>
  <si>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</si>
  <si>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</si>
  <si>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</si>
  <si>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</si>
  <si>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</si>
  <si>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3.</t>
  </si>
  <si>
    <t>Текущий ремонт МКД</t>
  </si>
  <si>
    <t>контроль</t>
  </si>
  <si>
    <t>ИТОГО</t>
  </si>
  <si>
    <t>4.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</si>
  <si>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</si>
  <si>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 А. Петрова, 266</t>
  </si>
  <si>
    <t>Подготовка МКД к зиме (промывка, опрессовка)</t>
  </si>
  <si>
    <t>замена мусорокамерных дверей 2,3,4,5,6</t>
  </si>
  <si>
    <t>3.1.</t>
  </si>
  <si>
    <t>Ремонт межпанельных (швов по заявкам)</t>
  </si>
  <si>
    <t>ВНЕСЕНИЕ ДОПОЛНЕНИЙ В ПЛАН РАБОТ ПО ТЕКУЩЕМУ РЕМОНТУ МКД ПРОИЗВОДИТСЯ С 01.04.2021- 15.04.2022 ПО ИТОГАМ ГОДОВОГО ОТЧЕТА ЗА 2021 ГОД И УТВЕРЖДАЕТСЯ УПОЛНОМОЧЕННЫМ СОВЕТОМ МКД</t>
  </si>
  <si>
    <t>4.1.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</si>
</sst>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0000"/>
    <numFmt numFmtId="166" formatCode="0.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5" xfId="0" applyFont="1" applyFill="1" applyBorder="1"/>
    <xf numFmtId="2" fontId="4" fillId="2" borderId="5" xfId="0" applyNumberFormat="1" applyFont="1" applyFill="1" applyBorder="1"/>
    <xf numFmtId="165" fontId="1" fillId="0" borderId="5" xfId="0" applyNumberFormat="1" applyFont="1" applyBorder="1" applyAlignment="1">
      <alignment horizontal="center"/>
    </xf>
    <xf numFmtId="2" fontId="1" fillId="4" borderId="5" xfId="0" applyNumberFormat="1" applyFont="1" applyFill="1" applyBorder="1"/>
    <xf numFmtId="2" fontId="1" fillId="0" borderId="5" xfId="0" applyNumberFormat="1" applyFont="1" applyBorder="1"/>
    <xf numFmtId="165" fontId="4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/>
    <xf numFmtId="165" fontId="4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2" fontId="1" fillId="3" borderId="5" xfId="0" applyNumberFormat="1" applyFont="1" applyFill="1" applyBorder="1"/>
    <xf numFmtId="166" fontId="1" fillId="0" borderId="5" xfId="0" applyNumberFormat="1" applyFont="1" applyBorder="1"/>
    <xf numFmtId="0" fontId="1" fillId="4" borderId="5" xfId="0" applyFont="1" applyFill="1" applyBorder="1"/>
    <xf numFmtId="0" fontId="1" fillId="3" borderId="5" xfId="0" applyFont="1" applyFill="1" applyBorder="1"/>
    <xf numFmtId="2" fontId="6" fillId="0" borderId="5" xfId="0" applyNumberFormat="1" applyFont="1" applyBorder="1"/>
    <xf numFmtId="2" fontId="6" fillId="4" borderId="5" xfId="0" applyNumberFormat="1" applyFont="1" applyFill="1" applyBorder="1"/>
    <xf numFmtId="164" fontId="1" fillId="0" borderId="5" xfId="0" applyNumberFormat="1" applyFont="1" applyBorder="1" applyAlignment="1">
      <alignment horizontal="center"/>
    </xf>
    <xf numFmtId="2" fontId="7" fillId="0" borderId="5" xfId="0" applyNumberFormat="1" applyFont="1" applyBorder="1"/>
    <xf numFmtId="0" fontId="7" fillId="4" borderId="5" xfId="0" applyFont="1" applyFill="1" applyBorder="1"/>
    <xf numFmtId="0" fontId="1" fillId="5" borderId="5" xfId="0" applyFont="1" applyFill="1" applyBorder="1"/>
    <xf numFmtId="2" fontId="1" fillId="5" borderId="5" xfId="0" applyNumberFormat="1" applyFont="1" applyFill="1" applyBorder="1"/>
    <xf numFmtId="165" fontId="1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2" fontId="4" fillId="3" borderId="5" xfId="0" applyNumberFormat="1" applyFont="1" applyFill="1" applyBorder="1"/>
    <xf numFmtId="0" fontId="1" fillId="6" borderId="5" xfId="0" applyFont="1" applyFill="1" applyBorder="1"/>
    <xf numFmtId="2" fontId="1" fillId="6" borderId="5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2" fontId="1" fillId="4" borderId="5" xfId="0" applyNumberFormat="1" applyFont="1" applyFill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2" fontId="1" fillId="3" borderId="5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5" fillId="0" borderId="5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topLeftCell="A31" zoomScale="114" zoomScaleNormal="114" workbookViewId="0">
      <selection activeCell="B47" sqref="B47"/>
    </sheetView>
  </sheetViews>
  <sheetFormatPr defaultRowHeight="12.95" customHeight="1"/>
  <cols>
    <col min="1" max="1" width="11.140625" style="36" customWidth="1"/>
    <col min="2" max="2" width="51.85546875" style="3" customWidth="1"/>
    <col min="3" max="3" width="11.7109375" style="3" customWidth="1"/>
    <col min="4" max="4" width="11.85546875" style="3" customWidth="1"/>
    <col min="5" max="5" width="12.28515625" style="3" customWidth="1"/>
    <col min="6" max="16384" width="9.140625" style="3"/>
  </cols>
  <sheetData>
    <row r="2" spans="1:5" ht="12.95" customHeight="1">
      <c r="A2" s="54" t="s">
        <v>66</v>
      </c>
      <c r="B2" s="54"/>
      <c r="C2" s="54"/>
      <c r="D2" s="54"/>
      <c r="E2" s="54"/>
    </row>
    <row r="3" spans="1:5" ht="12.95" customHeight="1">
      <c r="A3" s="54"/>
      <c r="B3" s="54"/>
      <c r="C3" s="54"/>
      <c r="D3" s="54"/>
      <c r="E3" s="54"/>
    </row>
    <row r="4" spans="1:5" ht="12.95" customHeight="1">
      <c r="A4" s="55"/>
      <c r="B4" s="55"/>
      <c r="C4" s="55"/>
      <c r="D4" s="55"/>
      <c r="E4" s="55"/>
    </row>
    <row r="5" spans="1:5" ht="12.95" customHeight="1">
      <c r="A5" s="56" t="s">
        <v>0</v>
      </c>
      <c r="B5" s="57"/>
      <c r="C5" s="58" t="s">
        <v>1</v>
      </c>
      <c r="D5" s="59"/>
      <c r="E5" s="60"/>
    </row>
    <row r="6" spans="1:5" ht="12.95" customHeight="1">
      <c r="A6" s="56" t="s">
        <v>2</v>
      </c>
      <c r="B6" s="57"/>
      <c r="C6" s="58">
        <v>6</v>
      </c>
      <c r="D6" s="59"/>
      <c r="E6" s="60"/>
    </row>
    <row r="7" spans="1:5" ht="12.95" customHeight="1">
      <c r="A7" s="56" t="s">
        <v>3</v>
      </c>
      <c r="B7" s="57"/>
      <c r="C7" s="58">
        <v>11187.7</v>
      </c>
      <c r="D7" s="59"/>
      <c r="E7" s="60"/>
    </row>
    <row r="8" spans="1:5" ht="12.95" customHeight="1">
      <c r="A8" s="56" t="s">
        <v>4</v>
      </c>
      <c r="B8" s="57"/>
      <c r="C8" s="58">
        <v>1693.9</v>
      </c>
      <c r="D8" s="59"/>
      <c r="E8" s="60"/>
    </row>
    <row r="9" spans="1:5" ht="12.95" customHeight="1">
      <c r="A9" s="56" t="s">
        <v>5</v>
      </c>
      <c r="B9" s="57"/>
      <c r="C9" s="58">
        <v>8.5</v>
      </c>
      <c r="D9" s="59"/>
      <c r="E9" s="60"/>
    </row>
    <row r="10" spans="1:5" ht="12.95" customHeight="1">
      <c r="A10" s="56" t="s">
        <v>6</v>
      </c>
      <c r="B10" s="57"/>
      <c r="C10" s="61">
        <v>30696</v>
      </c>
      <c r="D10" s="62"/>
      <c r="E10" s="63"/>
    </row>
    <row r="11" spans="1:5" ht="12.95" customHeight="1">
      <c r="A11" s="4"/>
      <c r="B11" s="5" t="s">
        <v>7</v>
      </c>
      <c r="C11" s="6"/>
      <c r="D11" s="7">
        <f>C7*C9</f>
        <v>95095.450000000012</v>
      </c>
      <c r="E11" s="8"/>
    </row>
    <row r="12" spans="1:5" ht="12.95" customHeight="1">
      <c r="A12" s="4"/>
      <c r="B12" s="5" t="s">
        <v>8</v>
      </c>
      <c r="C12" s="4"/>
      <c r="D12" s="9">
        <f>D11+(C10/12)</f>
        <v>97653.450000000012</v>
      </c>
      <c r="E12" s="5"/>
    </row>
    <row r="13" spans="1:5" ht="12.95" customHeight="1">
      <c r="A13" s="56" t="s">
        <v>9</v>
      </c>
      <c r="B13" s="57"/>
      <c r="C13" s="56">
        <f>(C7*C9*12)+C10</f>
        <v>1171841.4000000001</v>
      </c>
      <c r="D13" s="67"/>
      <c r="E13" s="57"/>
    </row>
    <row r="14" spans="1:5" ht="12.95" customHeight="1">
      <c r="A14" s="56" t="s">
        <v>10</v>
      </c>
      <c r="B14" s="67"/>
      <c r="C14" s="67"/>
      <c r="D14" s="67"/>
      <c r="E14" s="57"/>
    </row>
    <row r="15" spans="1:5" s="40" customFormat="1" ht="26.25" customHeight="1">
      <c r="A15" s="37"/>
      <c r="B15" s="38" t="s">
        <v>11</v>
      </c>
      <c r="C15" s="38" t="s">
        <v>12</v>
      </c>
      <c r="D15" s="39" t="s">
        <v>13</v>
      </c>
      <c r="E15" s="38" t="s">
        <v>14</v>
      </c>
    </row>
    <row r="16" spans="1:5" s="40" customFormat="1" ht="12.95" customHeight="1">
      <c r="A16" s="41">
        <v>1</v>
      </c>
      <c r="B16" s="42" t="s">
        <v>15</v>
      </c>
      <c r="C16" s="43">
        <f>C17+C18</f>
        <v>21052.493655000006</v>
      </c>
      <c r="D16" s="43">
        <f>D17+D18</f>
        <v>1.9690399416323285</v>
      </c>
      <c r="E16" s="43">
        <f>E17+E18</f>
        <v>252629.92386000007</v>
      </c>
    </row>
    <row r="17" spans="1:5" s="40" customFormat="1" ht="12.95" customHeight="1">
      <c r="A17" s="44" t="s">
        <v>16</v>
      </c>
      <c r="B17" s="45" t="s">
        <v>17</v>
      </c>
      <c r="C17" s="46">
        <f>(D11*12.59%)+(C10*12.59%/12)</f>
        <v>12294.569355000003</v>
      </c>
      <c r="D17" s="47">
        <f>C17/C7</f>
        <v>1.0989362742118578</v>
      </c>
      <c r="E17" s="47">
        <f>C17*12</f>
        <v>147534.83226000005</v>
      </c>
    </row>
    <row r="18" spans="1:5" s="40" customFormat="1" ht="12.95" customHeight="1">
      <c r="A18" s="37" t="s">
        <v>18</v>
      </c>
      <c r="B18" s="45" t="s">
        <v>19</v>
      </c>
      <c r="C18" s="48">
        <f>SUM(C19:C21)</f>
        <v>8757.9243000000006</v>
      </c>
      <c r="D18" s="48">
        <f>SUM(D19:D22)</f>
        <v>0.87010366742047074</v>
      </c>
      <c r="E18" s="48">
        <f t="shared" ref="E18" si="0">SUM(E19:E21)</f>
        <v>105095.09160000001</v>
      </c>
    </row>
    <row r="19" spans="1:5" s="40" customFormat="1" ht="12.95" customHeight="1">
      <c r="A19" s="44" t="s">
        <v>20</v>
      </c>
      <c r="B19" s="45" t="s">
        <v>21</v>
      </c>
      <c r="C19" s="47">
        <f>E19/12</f>
        <v>2504</v>
      </c>
      <c r="D19" s="47">
        <f>C19/C7</f>
        <v>0.22381722784844069</v>
      </c>
      <c r="E19" s="46">
        <v>30048</v>
      </c>
    </row>
    <row r="20" spans="1:5" s="40" customFormat="1" ht="26.25" customHeight="1">
      <c r="A20" s="44" t="s">
        <v>22</v>
      </c>
      <c r="B20" s="49" t="s">
        <v>23</v>
      </c>
      <c r="C20" s="47">
        <f>D20*C7</f>
        <v>3020.6790000000005</v>
      </c>
      <c r="D20" s="45">
        <v>0.27</v>
      </c>
      <c r="E20" s="47">
        <f>C20*12</f>
        <v>36248.148000000008</v>
      </c>
    </row>
    <row r="21" spans="1:5" ht="12.95" customHeight="1">
      <c r="A21" s="13" t="s">
        <v>24</v>
      </c>
      <c r="B21" s="2" t="s">
        <v>25</v>
      </c>
      <c r="C21" s="15">
        <f>D11*3.4%</f>
        <v>3233.2453000000005</v>
      </c>
      <c r="D21" s="15">
        <f>C21/C7</f>
        <v>0.28900000000000003</v>
      </c>
      <c r="E21" s="15">
        <f>C21*12</f>
        <v>38798.943600000006</v>
      </c>
    </row>
    <row r="22" spans="1:5" ht="12.95" customHeight="1">
      <c r="A22" s="13" t="s">
        <v>26</v>
      </c>
      <c r="B22" s="2" t="s">
        <v>27</v>
      </c>
      <c r="C22" s="15">
        <f>E22/12</f>
        <v>976.53450000000021</v>
      </c>
      <c r="D22" s="15">
        <f>C22/C7</f>
        <v>8.7286439572030014E-2</v>
      </c>
      <c r="E22" s="15">
        <f>C13*1%</f>
        <v>11718.414000000002</v>
      </c>
    </row>
    <row r="23" spans="1:5" ht="12.95" customHeight="1">
      <c r="A23" s="16" t="s">
        <v>28</v>
      </c>
      <c r="B23" s="11" t="s">
        <v>29</v>
      </c>
      <c r="C23" s="12">
        <f>C24+C28+C34</f>
        <v>64932.625000000007</v>
      </c>
      <c r="D23" s="17">
        <f>D24+D28+D34</f>
        <v>6.0839653369325237</v>
      </c>
      <c r="E23" s="12">
        <f>E24+E28+E34</f>
        <v>779259.25600000005</v>
      </c>
    </row>
    <row r="24" spans="1:5" ht="12.95" customHeight="1">
      <c r="A24" s="18" t="s">
        <v>30</v>
      </c>
      <c r="B24" s="19" t="s">
        <v>31</v>
      </c>
      <c r="C24" s="20">
        <f>SUM(C25:C27)</f>
        <v>2616.9510000000005</v>
      </c>
      <c r="D24" s="20">
        <f>SUM(D25:D27)</f>
        <v>0.23391322613227025</v>
      </c>
      <c r="E24" s="20">
        <f>SUM(E25:E27)</f>
        <v>31403.412000000004</v>
      </c>
    </row>
    <row r="25" spans="1:5" ht="12.95" customHeight="1">
      <c r="A25" s="13"/>
      <c r="B25" s="1" t="s">
        <v>32</v>
      </c>
      <c r="C25" s="15">
        <f>D25*C7</f>
        <v>2013.7860000000001</v>
      </c>
      <c r="D25" s="2">
        <v>0.18</v>
      </c>
      <c r="E25" s="15">
        <f>C25*12</f>
        <v>24165.432000000001</v>
      </c>
    </row>
    <row r="26" spans="1:5" ht="12.95" customHeight="1">
      <c r="A26" s="13" t="s">
        <v>33</v>
      </c>
      <c r="B26" s="2" t="s">
        <v>34</v>
      </c>
      <c r="C26" s="15">
        <f>D26*C7</f>
        <v>559.3850000000001</v>
      </c>
      <c r="D26" s="2">
        <v>0.05</v>
      </c>
      <c r="E26" s="15">
        <f>C26*12</f>
        <v>6712.6200000000008</v>
      </c>
    </row>
    <row r="27" spans="1:5" ht="12.95" customHeight="1">
      <c r="A27" s="13" t="s">
        <v>35</v>
      </c>
      <c r="B27" s="2" t="s">
        <v>36</v>
      </c>
      <c r="C27" s="2">
        <f>E27/12</f>
        <v>43.78</v>
      </c>
      <c r="D27" s="21">
        <f>C27/C7</f>
        <v>3.9132261322702613E-3</v>
      </c>
      <c r="E27" s="22">
        <f>87.56*6</f>
        <v>525.36</v>
      </c>
    </row>
    <row r="28" spans="1:5" ht="12.95" customHeight="1">
      <c r="A28" s="18" t="s">
        <v>37</v>
      </c>
      <c r="B28" s="23" t="s">
        <v>38</v>
      </c>
      <c r="C28" s="20">
        <f>SUM(C29:C33)</f>
        <v>30766.758000000005</v>
      </c>
      <c r="D28" s="20">
        <f>SUM(D29:D33)</f>
        <v>2.7500521108002536</v>
      </c>
      <c r="E28" s="20">
        <f>SUM(E29:E33)</f>
        <v>369201.09600000002</v>
      </c>
    </row>
    <row r="29" spans="1:5" ht="12.95" customHeight="1">
      <c r="A29" s="13" t="s">
        <v>39</v>
      </c>
      <c r="B29" s="1" t="s">
        <v>40</v>
      </c>
      <c r="C29" s="15">
        <f>D29*C7</f>
        <v>19578.475000000002</v>
      </c>
      <c r="D29" s="2">
        <v>1.75</v>
      </c>
      <c r="E29" s="15">
        <f>C29*12</f>
        <v>234941.7</v>
      </c>
    </row>
    <row r="30" spans="1:5" ht="12.95" customHeight="1">
      <c r="A30" s="13" t="s">
        <v>41</v>
      </c>
      <c r="B30" s="2" t="s">
        <v>42</v>
      </c>
      <c r="C30" s="14">
        <v>2350</v>
      </c>
      <c r="D30" s="15">
        <f>C30/C7</f>
        <v>0.21005211080025385</v>
      </c>
      <c r="E30" s="2">
        <f>C30*12</f>
        <v>28200</v>
      </c>
    </row>
    <row r="31" spans="1:5" ht="12.95" customHeight="1">
      <c r="A31" s="13" t="s">
        <v>43</v>
      </c>
      <c r="B31" s="2" t="s">
        <v>34</v>
      </c>
      <c r="C31" s="15">
        <f>D31*C7</f>
        <v>1006.893</v>
      </c>
      <c r="D31" s="2">
        <v>0.09</v>
      </c>
      <c r="E31" s="15">
        <f>C31*12</f>
        <v>12082.716</v>
      </c>
    </row>
    <row r="32" spans="1:5" ht="12.95" customHeight="1">
      <c r="A32" s="13" t="s">
        <v>44</v>
      </c>
      <c r="B32" s="2" t="s">
        <v>67</v>
      </c>
      <c r="C32" s="15">
        <f>D32*C7</f>
        <v>335.63100000000003</v>
      </c>
      <c r="D32" s="2">
        <v>0.03</v>
      </c>
      <c r="E32" s="15">
        <f>C32*12</f>
        <v>4027.5720000000001</v>
      </c>
    </row>
    <row r="33" spans="1:10" ht="12.95" customHeight="1">
      <c r="A33" s="13" t="s">
        <v>45</v>
      </c>
      <c r="B33" s="2" t="s">
        <v>46</v>
      </c>
      <c r="C33" s="15">
        <f>D33*C7</f>
        <v>7495.7590000000009</v>
      </c>
      <c r="D33" s="2">
        <v>0.67</v>
      </c>
      <c r="E33" s="15">
        <f>C33*12</f>
        <v>89949.108000000007</v>
      </c>
    </row>
    <row r="34" spans="1:10" s="40" customFormat="1" ht="24.75" customHeight="1">
      <c r="A34" s="50" t="s">
        <v>47</v>
      </c>
      <c r="B34" s="51" t="s">
        <v>48</v>
      </c>
      <c r="C34" s="52">
        <f>SUM(C35:C40)</f>
        <v>31548.916000000005</v>
      </c>
      <c r="D34" s="53">
        <f>SUM(D35:D40)</f>
        <v>3.0999999999999996</v>
      </c>
      <c r="E34" s="52">
        <f>SUM(E35:E40)</f>
        <v>378654.74800000002</v>
      </c>
    </row>
    <row r="35" spans="1:10" s="40" customFormat="1" ht="28.5" customHeight="1">
      <c r="A35" s="44" t="s">
        <v>49</v>
      </c>
      <c r="B35" s="49" t="s">
        <v>50</v>
      </c>
      <c r="C35" s="47">
        <f>D35*C7</f>
        <v>28304.881000000001</v>
      </c>
      <c r="D35" s="45">
        <v>2.5299999999999998</v>
      </c>
      <c r="E35" s="47">
        <f>C35*12</f>
        <v>339658.57200000004</v>
      </c>
    </row>
    <row r="36" spans="1:10" ht="12.95" customHeight="1">
      <c r="A36" s="13" t="s">
        <v>51</v>
      </c>
      <c r="B36" s="2" t="s">
        <v>52</v>
      </c>
      <c r="C36" s="15">
        <f>D36*C7</f>
        <v>1006.893</v>
      </c>
      <c r="D36" s="2">
        <v>0.09</v>
      </c>
      <c r="E36" s="15">
        <f t="shared" ref="E36:E40" si="1">C36*12</f>
        <v>12082.716</v>
      </c>
    </row>
    <row r="37" spans="1:10" ht="12.95" customHeight="1">
      <c r="A37" s="13" t="s">
        <v>53</v>
      </c>
      <c r="B37" s="2" t="s">
        <v>54</v>
      </c>
      <c r="C37" s="15">
        <f>D37*C7</f>
        <v>223.75400000000002</v>
      </c>
      <c r="D37" s="2">
        <v>0.02</v>
      </c>
      <c r="E37" s="15">
        <f t="shared" si="1"/>
        <v>2685.0480000000002</v>
      </c>
    </row>
    <row r="38" spans="1:10" ht="12.95" customHeight="1">
      <c r="A38" s="13" t="s">
        <v>55</v>
      </c>
      <c r="B38" s="2" t="s">
        <v>56</v>
      </c>
      <c r="C38" s="15">
        <f>D38*C7</f>
        <v>335.63100000000003</v>
      </c>
      <c r="D38" s="2">
        <v>0.03</v>
      </c>
      <c r="E38" s="15">
        <f t="shared" si="1"/>
        <v>4027.5720000000001</v>
      </c>
    </row>
    <row r="39" spans="1:10" ht="12.95" customHeight="1">
      <c r="A39" s="13" t="s">
        <v>57</v>
      </c>
      <c r="B39" s="2" t="s">
        <v>58</v>
      </c>
      <c r="C39" s="24">
        <f>C8*D39</f>
        <v>558.98700000000008</v>
      </c>
      <c r="D39" s="25">
        <v>0.33</v>
      </c>
      <c r="E39" s="24">
        <v>6775.6</v>
      </c>
    </row>
    <row r="40" spans="1:10" ht="12.95" customHeight="1">
      <c r="A40" s="13" t="s">
        <v>59</v>
      </c>
      <c r="B40" s="2" t="s">
        <v>34</v>
      </c>
      <c r="C40" s="15">
        <f>D40*C7</f>
        <v>1118.7700000000002</v>
      </c>
      <c r="D40" s="2">
        <v>0.1</v>
      </c>
      <c r="E40" s="15">
        <f t="shared" si="1"/>
        <v>13425.240000000002</v>
      </c>
    </row>
    <row r="41" spans="1:10" ht="12.95" customHeight="1">
      <c r="A41" s="18" t="s">
        <v>60</v>
      </c>
      <c r="B41" s="23" t="s">
        <v>61</v>
      </c>
      <c r="C41" s="20">
        <f>D41*C7</f>
        <v>5000.8428450000074</v>
      </c>
      <c r="D41" s="20">
        <f>C9-D16-D23</f>
        <v>0.44699472143514818</v>
      </c>
      <c r="E41" s="20">
        <f>C41*12</f>
        <v>60010.114140000092</v>
      </c>
    </row>
    <row r="42" spans="1:10" ht="12.95" customHeight="1">
      <c r="A42" s="26" t="s">
        <v>69</v>
      </c>
      <c r="B42" s="2" t="s">
        <v>70</v>
      </c>
      <c r="C42" s="15">
        <f>E42/12</f>
        <v>5000.833333333333</v>
      </c>
      <c r="D42" s="15">
        <f>C42/C7</f>
        <v>0.44699387124550466</v>
      </c>
      <c r="E42" s="14">
        <v>60010</v>
      </c>
    </row>
    <row r="43" spans="1:10" ht="12.95" customHeight="1">
      <c r="A43" s="13"/>
      <c r="B43" s="2"/>
      <c r="C43" s="27"/>
      <c r="D43" s="27"/>
      <c r="E43" s="28"/>
    </row>
    <row r="44" spans="1:10" ht="12.95" customHeight="1">
      <c r="A44" s="13"/>
      <c r="B44" s="29" t="s">
        <v>62</v>
      </c>
      <c r="C44" s="30">
        <f>SUM(C42:C43)</f>
        <v>5000.833333333333</v>
      </c>
      <c r="D44" s="30">
        <f>SUM(D42:D43)</f>
        <v>0.44699387124550466</v>
      </c>
      <c r="E44" s="29">
        <f>SUM(E42:E43)</f>
        <v>60010</v>
      </c>
    </row>
    <row r="45" spans="1:10" ht="12.95" customHeight="1">
      <c r="A45" s="31"/>
      <c r="B45" s="32" t="s">
        <v>63</v>
      </c>
      <c r="C45" s="33">
        <f>D45*C7</f>
        <v>95095.450000000012</v>
      </c>
      <c r="D45" s="33">
        <f>D41+D23+D16</f>
        <v>8.5</v>
      </c>
      <c r="E45" s="33">
        <f>C45*12</f>
        <v>1141145.4000000001</v>
      </c>
    </row>
    <row r="46" spans="1:10" ht="12.95" customHeight="1">
      <c r="A46" s="31" t="s">
        <v>64</v>
      </c>
      <c r="B46" s="23" t="s">
        <v>65</v>
      </c>
      <c r="C46" s="20">
        <f>D46*C7</f>
        <v>2558</v>
      </c>
      <c r="D46" s="20">
        <f>C10/C7/12</f>
        <v>0.22864395720299971</v>
      </c>
      <c r="E46" s="20">
        <f>C46*12</f>
        <v>30696</v>
      </c>
    </row>
    <row r="47" spans="1:10" ht="12.95" customHeight="1">
      <c r="A47" s="13" t="s">
        <v>72</v>
      </c>
      <c r="B47" s="2" t="s">
        <v>68</v>
      </c>
      <c r="C47" s="15">
        <f>E47/12</f>
        <v>2558</v>
      </c>
      <c r="D47" s="15">
        <f>C47/C7</f>
        <v>0.22864395720299971</v>
      </c>
      <c r="E47" s="14">
        <v>30696</v>
      </c>
      <c r="F47" s="65"/>
      <c r="G47" s="66"/>
      <c r="H47" s="66"/>
      <c r="I47" s="66"/>
      <c r="J47" s="66"/>
    </row>
    <row r="48" spans="1:10" ht="12.95" customHeight="1">
      <c r="A48" s="10"/>
      <c r="B48" s="34" t="s">
        <v>62</v>
      </c>
      <c r="C48" s="34"/>
      <c r="D48" s="35">
        <f>SUM(D47:D47)</f>
        <v>0.22864395720299971</v>
      </c>
      <c r="E48" s="34"/>
    </row>
    <row r="50" spans="1:5" ht="12.95" customHeight="1">
      <c r="A50" s="64" t="s">
        <v>71</v>
      </c>
      <c r="B50" s="64"/>
      <c r="C50" s="64"/>
      <c r="D50" s="64"/>
      <c r="E50" s="64"/>
    </row>
    <row r="51" spans="1:5" ht="30.75" customHeight="1">
      <c r="A51" s="64"/>
      <c r="B51" s="64"/>
      <c r="C51" s="64"/>
      <c r="D51" s="64"/>
      <c r="E51" s="64"/>
    </row>
  </sheetData>
  <mergeCells count="18">
    <mergeCell ref="C10:E10"/>
    <mergeCell ref="A50:E51"/>
    <mergeCell ref="F47:J4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10:B10"/>
    <mergeCell ref="A2:E4"/>
    <mergeCell ref="A5:B5"/>
    <mergeCell ref="C5:E5"/>
    <mergeCell ref="A6:B6"/>
    <mergeCell ref="C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Брюханова</dc:creator>
  <cp:lastModifiedBy>USER</cp:lastModifiedBy>
  <cp:lastPrinted>2021-12-13T05:26:25Z</cp:lastPrinted>
  <dcterms:created xsi:type="dcterms:W3CDTF">2021-11-02T03:23:06Z</dcterms:created>
  <dcterms:modified xsi:type="dcterms:W3CDTF">2021-12-13T05:45:18Z</dcterms:modified>
</cp:coreProperties>
</file>